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H:\Internazionale\1.MOTIVEProject-Vietnam\WP 8 Managment\Appointed staff MOTIVE\"/>
    </mc:Choice>
  </mc:AlternateContent>
  <bookViews>
    <workbookView xWindow="0" yWindow="0" windowWidth="19200" windowHeight="10995" tabRatio="548"/>
  </bookViews>
  <sheets>
    <sheet name="STAFF competence for qual plan" sheetId="13" r:id="rId1"/>
    <sheet name="vecchio finale" sheetId="1" state="hidden" r:id="rId2"/>
  </sheet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54" i="1" l="1"/>
  <c r="E54" i="1"/>
  <c r="D54" i="1"/>
  <c r="C52" i="1"/>
  <c r="H52" i="1" s="1"/>
  <c r="H54" i="1" s="1"/>
  <c r="C51" i="1"/>
  <c r="I51" i="1" s="1"/>
  <c r="C50" i="1"/>
  <c r="I50" i="1"/>
  <c r="C49" i="1"/>
  <c r="I49" i="1"/>
  <c r="C48" i="1"/>
  <c r="H48" i="1"/>
  <c r="I47" i="1"/>
  <c r="H47" i="1"/>
  <c r="G47" i="1"/>
  <c r="I46" i="1"/>
  <c r="H46" i="1"/>
  <c r="G46" i="1"/>
  <c r="J46" i="1" s="1"/>
  <c r="I45" i="1"/>
  <c r="H45" i="1"/>
  <c r="G45" i="1"/>
  <c r="I44" i="1"/>
  <c r="H44" i="1"/>
  <c r="G44" i="1"/>
  <c r="I43" i="1"/>
  <c r="H43" i="1"/>
  <c r="G43" i="1"/>
  <c r="J40" i="1"/>
  <c r="I40" i="1"/>
  <c r="H40" i="1"/>
  <c r="K39" i="1"/>
  <c r="K38" i="1"/>
  <c r="K37" i="1"/>
  <c r="K36" i="1"/>
  <c r="K35" i="1"/>
  <c r="F16" i="1"/>
  <c r="F18" i="1"/>
  <c r="E16" i="1"/>
  <c r="E18" i="1"/>
  <c r="E20" i="1" s="1"/>
  <c r="E21" i="1" s="1"/>
  <c r="D16" i="1"/>
  <c r="D18" i="1"/>
  <c r="D20" i="1" s="1"/>
  <c r="G15" i="1"/>
  <c r="G14" i="1"/>
  <c r="G13" i="1"/>
  <c r="G12" i="1"/>
  <c r="G4" i="1"/>
  <c r="G5" i="1"/>
  <c r="G6" i="1"/>
  <c r="G7" i="1"/>
  <c r="G8" i="1"/>
  <c r="F9" i="1"/>
  <c r="E9" i="1"/>
  <c r="D9" i="1"/>
  <c r="G51" i="1"/>
  <c r="H51" i="1"/>
  <c r="J51" i="1" s="1"/>
  <c r="K40" i="1"/>
  <c r="J45" i="1"/>
  <c r="G48" i="1"/>
  <c r="G9" i="1"/>
  <c r="G16" i="1"/>
  <c r="G18" i="1"/>
  <c r="G20" i="1" s="1"/>
  <c r="G21" i="1" s="1"/>
  <c r="J44" i="1"/>
  <c r="J47" i="1"/>
  <c r="G52" i="1"/>
  <c r="H49" i="1"/>
  <c r="F20" i="1"/>
  <c r="F21" i="1" s="1"/>
  <c r="I48" i="1"/>
  <c r="I54" i="1" s="1"/>
  <c r="H50" i="1"/>
  <c r="I52" i="1"/>
  <c r="G49" i="1"/>
  <c r="J43" i="1"/>
  <c r="G50" i="1"/>
  <c r="J50" i="1"/>
  <c r="G54" i="1"/>
  <c r="D37" i="1" s="1"/>
  <c r="D35" i="1"/>
  <c r="D39" i="1"/>
  <c r="J49" i="1"/>
  <c r="F37" i="1" l="1"/>
  <c r="F38" i="1"/>
  <c r="F35" i="1"/>
  <c r="F40" i="1" s="1"/>
  <c r="F39" i="1"/>
  <c r="F36" i="1"/>
  <c r="E39" i="1"/>
  <c r="G39" i="1" s="1"/>
  <c r="E35" i="1"/>
  <c r="E40" i="1" s="1"/>
  <c r="E36" i="1"/>
  <c r="E37" i="1"/>
  <c r="E38" i="1"/>
  <c r="J52" i="1"/>
  <c r="J54" i="1" s="1"/>
  <c r="G37" i="1"/>
  <c r="D36" i="1"/>
  <c r="J48" i="1"/>
  <c r="D21" i="1"/>
  <c r="D38" i="1"/>
  <c r="G38" i="1" s="1"/>
  <c r="D40" i="1" l="1"/>
  <c r="G36" i="1"/>
  <c r="G35" i="1"/>
  <c r="G40" i="1" s="1"/>
</calcChain>
</file>

<file path=xl/comments1.xml><?xml version="1.0" encoding="utf-8"?>
<comments xmlns="http://schemas.openxmlformats.org/spreadsheetml/2006/main">
  <authors>
    <author>sgarzi</author>
  </authors>
  <commentList>
    <comment ref="B25" authorId="0" shapeId="0">
      <text>
        <r>
          <rPr>
            <b/>
            <sz val="9"/>
            <color indexed="81"/>
            <rFont val="Tahoma"/>
            <family val="2"/>
          </rPr>
          <t>sgarzi:</t>
        </r>
        <r>
          <rPr>
            <sz val="9"/>
            <color indexed="81"/>
            <rFont val="Tahoma"/>
            <family val="2"/>
          </rPr>
          <t xml:space="preserve">
100.000 (staff 2nd University) + 100.000 (equipement, other costs, travels)</t>
        </r>
      </text>
    </comment>
    <comment ref="B26" authorId="0" shapeId="0">
      <text>
        <r>
          <rPr>
            <b/>
            <sz val="9"/>
            <color indexed="81"/>
            <rFont val="Tahoma"/>
            <family val="2"/>
          </rPr>
          <t>sgarzi:</t>
        </r>
        <r>
          <rPr>
            <sz val="9"/>
            <color indexed="81"/>
            <rFont val="Tahoma"/>
            <family val="2"/>
          </rPr>
          <t xml:space="preserve">
for larger consortiums we assume to have more costs efficiency</t>
        </r>
      </text>
    </comment>
    <comment ref="B29" authorId="0" shapeId="0">
      <text>
        <r>
          <rPr>
            <b/>
            <sz val="9"/>
            <color indexed="81"/>
            <rFont val="Tahoma"/>
            <family val="2"/>
          </rPr>
          <t>sgarzi:</t>
        </r>
        <r>
          <rPr>
            <sz val="9"/>
            <color indexed="81"/>
            <rFont val="Tahoma"/>
            <family val="2"/>
          </rPr>
          <t xml:space="preserve">
with very large consortium trade off between more cost efficiency and higher project management complexity</t>
        </r>
      </text>
    </comment>
  </commentList>
</comments>
</file>

<file path=xl/sharedStrings.xml><?xml version="1.0" encoding="utf-8"?>
<sst xmlns="http://schemas.openxmlformats.org/spreadsheetml/2006/main" count="93" uniqueCount="81">
  <si>
    <t>Project  Costs</t>
  </si>
  <si>
    <t>Assumptions: AlmaLaurea + 1 partner  university with 5,000 graduates p.a.</t>
  </si>
  <si>
    <t>Activity</t>
  </si>
  <si>
    <t>Year 1</t>
  </si>
  <si>
    <t>Year 2</t>
  </si>
  <si>
    <t>Year 3</t>
  </si>
  <si>
    <t>TOTAL</t>
  </si>
  <si>
    <t>Staff costs WP1 Planning &amp; Design</t>
  </si>
  <si>
    <t>Staff costs WP2 Training</t>
  </si>
  <si>
    <t>Staff costs WP3 System Implementation</t>
  </si>
  <si>
    <t>Staff costs WP4 Trials</t>
  </si>
  <si>
    <t>Staff costs WP5 Surveys</t>
  </si>
  <si>
    <t>Total Staff</t>
  </si>
  <si>
    <t>phone interviews</t>
  </si>
  <si>
    <t>equipement</t>
  </si>
  <si>
    <t>Travel and Subs.</t>
  </si>
  <si>
    <t>Other costs (translations, meeting costs, dissemination, etc.)</t>
  </si>
  <si>
    <t>project Management (15% staff costs)</t>
  </si>
  <si>
    <t>TOTAL Costs</t>
  </si>
  <si>
    <t>Co-financing AlmaLaurea (10%)</t>
  </si>
  <si>
    <t xml:space="preserve">Financing </t>
  </si>
  <si>
    <t>2 Universities : + 200.000 €</t>
  </si>
  <si>
    <t>3 Universities : +350.000€</t>
  </si>
  <si>
    <t>10 Universities: +1.000.000€</t>
  </si>
  <si>
    <r>
      <t xml:space="preserve">Note 2. </t>
    </r>
    <r>
      <rPr>
        <sz val="10"/>
        <rFont val="Calibri"/>
        <family val="2"/>
        <scheme val="minor"/>
      </rPr>
      <t>System hosting: centralized management in AlmaLaurea premises for the first development phase and further migration on site (centralized or distributed management)</t>
    </r>
  </si>
  <si>
    <t>Note 3. Staff Costs estimation detail</t>
  </si>
  <si>
    <t>Weight Year 1</t>
  </si>
  <si>
    <t>Weight Year 2</t>
  </si>
  <si>
    <t>Weight Year 3</t>
  </si>
  <si>
    <t>Daily rate</t>
  </si>
  <si>
    <t>days year 1</t>
  </si>
  <si>
    <t>days year 2</t>
  </si>
  <si>
    <t>days year 3</t>
  </si>
  <si>
    <t>TOTAL € year 1</t>
  </si>
  <si>
    <t>TOTAL € year 2</t>
  </si>
  <si>
    <t>TOTAL € year 3</t>
  </si>
  <si>
    <t>TOTAL total</t>
  </si>
  <si>
    <t>AlmaLaurea</t>
  </si>
  <si>
    <t>Project Manager</t>
  </si>
  <si>
    <t xml:space="preserve"> Chief Technology Officer</t>
  </si>
  <si>
    <t xml:space="preserve"> IT Technician developer </t>
  </si>
  <si>
    <t xml:space="preserve"> Director/legal representative</t>
  </si>
  <si>
    <t>Researcher/statistician/sociologist</t>
  </si>
  <si>
    <t xml:space="preserve">University </t>
  </si>
  <si>
    <t xml:space="preserve">Project Coordinator </t>
  </si>
  <si>
    <t xml:space="preserve"> IT Technician </t>
  </si>
  <si>
    <t>University “placement services” staff</t>
  </si>
  <si>
    <t>Manager/legal representative</t>
  </si>
  <si>
    <t xml:space="preserve">total </t>
  </si>
  <si>
    <t>total weight</t>
  </si>
  <si>
    <r>
      <t>Note 1.</t>
    </r>
    <r>
      <rPr>
        <sz val="10"/>
        <rFont val="Calibri"/>
        <family val="2"/>
        <scheme val="minor"/>
      </rPr>
      <t xml:space="preserve"> For larger project consortium budget raise accordingly with the following proportion (rough estimation):</t>
    </r>
  </si>
  <si>
    <t>4 Universities : +450.000€</t>
  </si>
  <si>
    <t>5 Universities : +500.000€</t>
  </si>
  <si>
    <t>THÀNH PHẦN NHÂN SỰ</t>
  </si>
  <si>
    <t>LƯU Ý: TẤT CẢ THÀNH VIÊN THAM GIA DỰ ÁN CẦN CÓ NĂNG LỰC TIẾNG ANH TỐT</t>
  </si>
  <si>
    <t>Thành viên tham gia cần có chuyên môn liên quan đến các mảng chủ đề và mảng hoạt động chính của dự án và/hoặc liên quan đến chính sách giáo dục Bậc đại học</t>
  </si>
  <si>
    <t>Thành phần nhân sự của các trường Đại học tham gia MOTIVE</t>
  </si>
  <si>
    <t>Đại diện các doanh nghiệp vừa và nhỏ ở Hà Nội</t>
  </si>
  <si>
    <t xml:space="preserve">Thành viên tham gia phải có kiến thức tốt về biến động của thị trường lao động và/hoặc có chuyên môn liên quan đến dự án </t>
  </si>
  <si>
    <t>Các vị trí trong dự án</t>
  </si>
  <si>
    <t>Nhiệm vụ</t>
  </si>
  <si>
    <t>Năng lực cần có</t>
  </si>
  <si>
    <t xml:space="preserve">Nắm rõ mục tiêu, kết quả và đầu ra của dự án </t>
  </si>
  <si>
    <t>Nhóm làm việc</t>
  </si>
  <si>
    <t xml:space="preserve">Bao gồm các nghiên cứu viên và nhà thống kê, sẽ chịu trách nhiệm khai thác thông tin (đã được thu thập qua bộ cơ sở dữ liệu) thông qua việc phân tích dữ liệu. Nhóm sẽ thiết lập phương pháp luận và các chỉ số liên quan cho việc xử lý dữ liệu và tổ chức khảo sát </t>
  </si>
  <si>
    <t>Kiến thức về hệ thống quản lý và lưu trữ dữ liệu của trường đại học, 
Kiến thức về hệ thống giáo dục đại học, có kiến thức về kế hoạch và chiến lược truyền thông,
Hiểu biết về mạng xã hội, 
Hiểu biết về dự án và các quy định của châu Âu đối với các dự án ERASMUS+</t>
  </si>
  <si>
    <t>Bộ Giáo dục và Đào tạo Việt Nam</t>
  </si>
  <si>
    <t xml:space="preserve">Ban chỉ đạo Dự án (BCĐ): Giám đốc, Hiệu trưởng (Đặc phái viên do hiệu trưởng ủy nhiệm), chuyên viên cấp Bộ </t>
  </si>
  <si>
    <t xml:space="preserve">Ban chỉ đạo (BCĐ) là một tổ chức gồm những thành viên được chỉ định trước, là những đại diện cấp cao của các bên tham gia (Giám đốc, Hiệu trưởng, các thành viên của Bộ). BCĐ sẽ chịu trách nhiệm điều hành chung toàn bộ dự án, cũng như quyết định các hoạt động tuyên truyền và các khoản hỗ trợ tài chính để triển khai hệ thống. Các cuộc họp của BCĐ sẽ được tổ chức theo yêu cầu của các bên và theo điều khoản và yêu cầu của dự án. 
</t>
  </si>
  <si>
    <r>
      <t xml:space="preserve">Ban kỹ thuật / hành chính (BKH), bao gồm các đại diện dự án đến từ mỗi đối tác (điều phối viên đơn vị Local Coordinator), sẽ phải thường xuyên trao đổi để giám sát toàn bộ chương trình tiêu chuẩn và thúc đẩy nhanh chóng việc thực hiện các nhiệm vụ và hoạt động khác nhau của dự án. Ban này sẽ điều phối tiến độ của dự án về mặt phương pháp thực hiện, quy trình và tài chính, cũng như giám sát việc tuân thủ các nhiệm vụ, các đề xuất và phê duyệt thay đổi trong các chương trình nghị sự, can thiệp và giải quyết mọi vấn đề phát sinh. 
</t>
    </r>
    <r>
      <rPr>
        <b/>
        <sz val="11"/>
        <rFont val="Calibri"/>
        <family val="2"/>
        <scheme val="minor"/>
      </rPr>
      <t xml:space="preserve">BKH cũng sẽ đóng vai trò là Ủy ban đảm bảo chất lượng </t>
    </r>
    <r>
      <rPr>
        <sz val="11"/>
        <rFont val="Calibri"/>
        <family val="2"/>
        <scheme val="minor"/>
      </rPr>
      <t xml:space="preserve">
</t>
    </r>
  </si>
  <si>
    <t>Các điều phối viên tại đơn vị phải tham gia từ đầu đến cuối của dự án và trả lời đúng hạn cho tất cả vấn đề có thể xảy ra. 
Các điều phối viên tại đơn vị chịu trách nhiệm thu thập các tài liệu cần thiết do điều phối viên châu Âu của Dự án yêu cầu, dựa trên các quy tắc của Châu Âu, các yêu cầu của kiểm toán và các Hướng dẫn sử dụng nguồn ngân quỹ được tài trợ; 
Các điều phối viên đơn vị là điểm tham chiếu chính cho điều phối viên châu Âu của dự án. Họ là người điều phối chính trong việc kết nối giữa các đối tác</t>
  </si>
  <si>
    <t>Cán bộ IT</t>
  </si>
  <si>
    <t xml:space="preserve">Bao gồm cán bộ công nghệ, thiết kế hệ thống, giám sát và lập trình viên, sẽ chịu trách nhiệm phát triển và quản lý cơ sở dữ liệu, thiết lập các mô-đun thí điểm, điều phối các hoạt động của nhóm chuyên gia CNTT  của trường do các trường chỉ định. Những người này cũng sẽ chịu trách nhiệm kiểm soát chất lượng hệ thống và tạo đăng nhập cho các trường đại học mới tham gia hoặc dữ liệu mới vào nền tảng Voyage. Cán bộ IT sẽ phát triển Cổng thông tin điện tử quốc gia về sinh viên tốt nghiệp </t>
  </si>
  <si>
    <t>• Các kỹ năng miền tại các trường
o Có kiến thức tốt về hệ thống thông tin của trường Đại học của mình (hệ thống quản lý sinh viên/người tốt nghiệp)
o Có kiến thức tốt về Hệ thống giáo dục Đại học Việt Nam 
• Quản lý dữ liệu
o kiến thức chuyên sâu về SQL 
o kiến thức tốt về kỹ thuật  trích xuất và chuyển đổi dữ liệu (ETL) 
o kiến thức chuyên sâu về lược đồ XML và XML 
• Lập trình
o kiến thức cơ bản về công nghệ web (HTTP, HTML, Javascript, CSS) 
o kinh nghiệm lập trình phía máy chủ (php, asp.net) cùng với quản lý truy cập và quản lý mảng cơ sở dữ liệu 
• Lưu trữ kho dữ liệu
o Mô hình dữ liệu và thiết kế kho dữ liệu
o Các công cụ báo cáo và truy vấn</t>
  </si>
  <si>
    <t>Cán bộ nghiên cứu</t>
  </si>
  <si>
    <t>Nhóm bao gồm các nghiên cứu viên, giáo sư, những người có kiến thức về các ngành xã hội học, kinh tế, thống kê, luật và kinh tế học, khoa học chính trị, quan hệ quốc tế hoặc các lĩnh vực liên quan khác. 
Năng lực chuyên môn cần có: 
-kiến thức về thị trường lao động (từ quan điểm kinh tế, xã hội học và/hoặc pháp lý), 
-sử dụng phần mềm thống kê (SPSS là phần mềm ưu tiên thông dụng nhất),
-nhập dữ liệu, 
-phân tích số liệu (phát triển số liệu thống kê mô tả thông qua đồ thị và bảng)
-làm sạch cơ sở dữ liệu,
-xác định và quản lý các câu trả lời bị thiếu,
-trình bày bảng biểu ( tổng hợp và toàn diện)</t>
  </si>
  <si>
    <t>Cán bộ hành chính/vị trí khác</t>
  </si>
  <si>
    <t>Bao gồm các cán bộ phụ trách thu thập tài liệu liên quan tới dự án, cụ thể là các cán bộ của các trường phụ trách thu thập số liệu hành chính của sinh viên tốt nghiệp, thực hiện các cuộc phỏng vấn CATI; bao gồm các nhóm phụ trách triển khai tuyên truyền dự án ở các cấp địa phương /quốc gia và quốc tế.</t>
  </si>
  <si>
    <t>Điều phối viên tại đơn vị (Local Coordinator)            - Trong dự án Erasmus không tồn tại vị trí của một thành viên chỉ làm mỗi nhiệm vụ Điều phối viên đơn vị Local Coordinator. Điều phối viên tại đơn vị Local Coordinator phải là một cán bộ nghiên cứu hoặc cán bộ IT tham gia trong mọi hoạt động của dự án, có hiểu biết rõ ràng về mọi gói công việc của dự án nhằm đảm bảo tính hiệu quả của việc thực hiện dự án</t>
  </si>
  <si>
    <t>Project - MONITORING TRENDS IN VIETNAMESE GRADUATES' EMPLOYMENT - MOTIVE - ref.n. 609781-EPP-1-2019-IT-EPPKA2-CBHE-SP</t>
  </si>
  <si>
    <r>
      <t xml:space="preserve">Thành phần của mỗi trường bao gồm: Hiệu trưởng, điều phối viên (là một thành viên của  Ban chuyên môn), ít nhất một hoặc hai cán bộ kỹ thuật IT, ít nhất hai hoặc ba nghiên cứu viên.  
</t>
    </r>
    <r>
      <rPr>
        <sz val="12"/>
        <color rgb="FFFF0000"/>
        <rFont val="Calibri"/>
        <family val="2"/>
        <scheme val="minor"/>
      </rPr>
      <t xml:space="preserve">
</t>
    </r>
    <r>
      <rPr>
        <b/>
        <sz val="12"/>
        <color rgb="FFFF0000"/>
        <rFont val="Calibri"/>
        <family val="2"/>
        <scheme val="minor"/>
      </rPr>
      <t xml:space="preserve">Đối với HANU PTIT NUAE: </t>
    </r>
    <r>
      <rPr>
        <b/>
        <sz val="11"/>
        <rFont val="Calibri"/>
        <family val="2"/>
        <scheme val="minor"/>
      </rPr>
      <t>Cần thiết phải có sự tham gia của những thành viên đã được đào tạo trong Dự án VOYAGE.</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</si>
</sst>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amily val="2"/>
    </font>
    <font>
      <sz val="10"/>
      <name val="Calibri"/>
      <family val="2"/>
      <scheme val="minor"/>
    </font>
    <font>
      <b/>
      <sz val="10"/>
      <name val="Arial"/>
      <family val="2"/>
    </font>
    <font>
      <b/>
      <i/>
      <sz val="10"/>
      <color indexed="9"/>
      <name val="Arial"/>
      <family val="2"/>
    </font>
    <font>
      <b/>
      <sz val="10"/>
      <name val="Calibri"/>
      <family val="2"/>
      <scheme val="minor"/>
    </font>
    <font>
      <i/>
      <sz val="10"/>
      <name val="Calibri"/>
      <family val="2"/>
      <scheme val="minor"/>
    </font>
    <font>
      <b/>
      <i/>
      <sz val="10"/>
      <name val="Calibri"/>
      <family val="2"/>
      <scheme val="minor"/>
    </font>
    <font>
      <b/>
      <sz val="9"/>
      <color indexed="81"/>
      <name val="Tahoma"/>
      <family val="2"/>
    </font>
    <font>
      <sz val="9"/>
      <color indexed="81"/>
      <name val="Tahoma"/>
      <family val="2"/>
    </font>
    <font>
      <sz val="10"/>
      <name val="Arial"/>
      <family val="2"/>
    </font>
    <font>
      <u/>
      <sz val="10"/>
      <color theme="10"/>
      <name val="Arial"/>
      <family val="2"/>
    </font>
    <font>
      <u/>
      <sz val="10"/>
      <color theme="11"/>
      <name val="Arial"/>
      <family val="2"/>
    </font>
    <font>
      <sz val="11"/>
      <name val="Calibri"/>
      <family val="2"/>
      <scheme val="minor"/>
    </font>
    <font>
      <b/>
      <sz val="11"/>
      <color theme="1"/>
      <name val="Calibri"/>
      <family val="2"/>
      <scheme val="minor"/>
    </font>
    <font>
      <b/>
      <sz val="11"/>
      <color indexed="8"/>
      <name val="Calibri"/>
      <family val="2"/>
      <scheme val="minor"/>
    </font>
    <font>
      <i/>
      <sz val="11"/>
      <color indexed="8"/>
      <name val="Calibri"/>
      <family val="2"/>
      <scheme val="minor"/>
    </font>
    <font>
      <b/>
      <sz val="11"/>
      <color rgb="FFFF0000"/>
      <name val="Calibri"/>
      <family val="2"/>
      <scheme val="minor"/>
    </font>
    <font>
      <b/>
      <sz val="11"/>
      <name val="Calibri"/>
      <family val="2"/>
      <scheme val="minor"/>
    </font>
    <font>
      <b/>
      <sz val="12"/>
      <name val="Calibri"/>
      <family val="2"/>
      <scheme val="minor"/>
    </font>
    <font>
      <sz val="12"/>
      <name val="Calibri"/>
      <family val="2"/>
      <scheme val="minor"/>
    </font>
    <font>
      <b/>
      <sz val="12"/>
      <color rgb="FFFF0000"/>
      <name val="Calibri"/>
      <family val="2"/>
      <scheme val="minor"/>
    </font>
    <font>
      <b/>
      <sz val="12"/>
      <color theme="1"/>
      <name val="Calibri"/>
      <family val="2"/>
      <scheme val="minor"/>
    </font>
    <font>
      <sz val="12"/>
      <color rgb="FFFF0000"/>
      <name val="Calibri"/>
      <family val="2"/>
      <scheme val="minor"/>
    </font>
  </fonts>
  <fills count="5">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tint="-0.14999847407452621"/>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33">
    <xf numFmtId="0" fontId="0"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76">
    <xf numFmtId="0" fontId="0" fillId="0" borderId="0" xfId="0"/>
    <xf numFmtId="0" fontId="1" fillId="0" borderId="0" xfId="0" applyFont="1"/>
    <xf numFmtId="0" fontId="2" fillId="0" borderId="0" xfId="0" applyFont="1" applyAlignment="1">
      <alignment horizontal="left"/>
    </xf>
    <xf numFmtId="0" fontId="1" fillId="0" borderId="2" xfId="0" applyFont="1" applyBorder="1"/>
    <xf numFmtId="0" fontId="1" fillId="0" borderId="3" xfId="0" applyFont="1" applyBorder="1"/>
    <xf numFmtId="0" fontId="1" fillId="0" borderId="3" xfId="0" applyFont="1" applyBorder="1" applyAlignment="1">
      <alignment horizontal="center"/>
    </xf>
    <xf numFmtId="0" fontId="4" fillId="0" borderId="4" xfId="0" applyFont="1" applyBorder="1" applyAlignment="1">
      <alignment horizontal="center"/>
    </xf>
    <xf numFmtId="0" fontId="1" fillId="0" borderId="5" xfId="0" applyFont="1" applyBorder="1"/>
    <xf numFmtId="0" fontId="1" fillId="0" borderId="0" xfId="0" applyFont="1" applyBorder="1"/>
    <xf numFmtId="1" fontId="1" fillId="0" borderId="0" xfId="0" applyNumberFormat="1" applyFont="1" applyBorder="1"/>
    <xf numFmtId="1" fontId="4" fillId="0" borderId="6" xfId="0" applyNumberFormat="1" applyFont="1" applyBorder="1"/>
    <xf numFmtId="0" fontId="1" fillId="0" borderId="7" xfId="0" applyFont="1" applyBorder="1"/>
    <xf numFmtId="0" fontId="1" fillId="0" borderId="1" xfId="0" applyFont="1" applyBorder="1"/>
    <xf numFmtId="1" fontId="1" fillId="0" borderId="1" xfId="0" applyNumberFormat="1" applyFont="1" applyBorder="1"/>
    <xf numFmtId="1" fontId="4" fillId="0" borderId="8" xfId="0" applyNumberFormat="1" applyFont="1" applyBorder="1"/>
    <xf numFmtId="0" fontId="5" fillId="0" borderId="2" xfId="0" applyFont="1" applyBorder="1"/>
    <xf numFmtId="0" fontId="5" fillId="0" borderId="3" xfId="0" applyFont="1" applyBorder="1"/>
    <xf numFmtId="1" fontId="5" fillId="0" borderId="3" xfId="0" applyNumberFormat="1" applyFont="1" applyBorder="1"/>
    <xf numFmtId="1" fontId="6" fillId="0" borderId="4" xfId="0" applyNumberFormat="1" applyFont="1" applyBorder="1"/>
    <xf numFmtId="0" fontId="5" fillId="0" borderId="5" xfId="0" applyFont="1" applyBorder="1"/>
    <xf numFmtId="0" fontId="5" fillId="0" borderId="0" xfId="0" applyFont="1" applyBorder="1"/>
    <xf numFmtId="1" fontId="5" fillId="0" borderId="0" xfId="0" applyNumberFormat="1" applyFont="1" applyBorder="1"/>
    <xf numFmtId="1" fontId="6" fillId="0" borderId="6" xfId="0" applyNumberFormat="1" applyFont="1" applyBorder="1"/>
    <xf numFmtId="0" fontId="4" fillId="0" borderId="2" xfId="0" applyFont="1" applyBorder="1"/>
    <xf numFmtId="0" fontId="4" fillId="0" borderId="3" xfId="0" applyFont="1" applyBorder="1"/>
    <xf numFmtId="1" fontId="4" fillId="0" borderId="3" xfId="0" applyNumberFormat="1" applyFont="1" applyBorder="1"/>
    <xf numFmtId="1" fontId="4" fillId="0" borderId="4" xfId="0" applyNumberFormat="1" applyFont="1" applyBorder="1"/>
    <xf numFmtId="9" fontId="1" fillId="0" borderId="0" xfId="0" applyNumberFormat="1" applyFont="1"/>
    <xf numFmtId="0" fontId="4" fillId="0" borderId="0" xfId="0" applyFont="1" applyBorder="1"/>
    <xf numFmtId="1" fontId="4" fillId="0" borderId="0" xfId="0" applyNumberFormat="1" applyFont="1" applyBorder="1"/>
    <xf numFmtId="0" fontId="1" fillId="0" borderId="2" xfId="0" applyFont="1" applyBorder="1" applyAlignment="1">
      <alignment horizontal="center"/>
    </xf>
    <xf numFmtId="0" fontId="1" fillId="0" borderId="4" xfId="0" applyFont="1" applyBorder="1" applyAlignment="1">
      <alignment horizontal="center"/>
    </xf>
    <xf numFmtId="1" fontId="1" fillId="0" borderId="0" xfId="0" applyNumberFormat="1" applyFont="1"/>
    <xf numFmtId="0" fontId="6" fillId="0" borderId="2" xfId="0" applyFont="1" applyBorder="1"/>
    <xf numFmtId="9" fontId="1" fillId="0" borderId="2" xfId="0" applyNumberFormat="1" applyFont="1" applyBorder="1"/>
    <xf numFmtId="9" fontId="1" fillId="0" borderId="3" xfId="0" applyNumberFormat="1" applyFont="1" applyBorder="1"/>
    <xf numFmtId="9" fontId="1" fillId="0" borderId="4" xfId="0" applyNumberFormat="1" applyFont="1" applyBorder="1"/>
    <xf numFmtId="0" fontId="4" fillId="0" borderId="0" xfId="0" applyFont="1"/>
    <xf numFmtId="0" fontId="1" fillId="0" borderId="0" xfId="0" applyFont="1" applyBorder="1" applyAlignment="1">
      <alignment vertical="top" wrapText="1"/>
    </xf>
    <xf numFmtId="49" fontId="12" fillId="0" borderId="9" xfId="0" applyNumberFormat="1" applyFont="1" applyBorder="1" applyAlignment="1">
      <alignment vertical="top" wrapText="1"/>
    </xf>
    <xf numFmtId="49" fontId="12" fillId="0" borderId="9" xfId="0" applyNumberFormat="1" applyFont="1" applyBorder="1" applyAlignment="1">
      <alignment vertical="top"/>
    </xf>
    <xf numFmtId="0" fontId="12" fillId="0" borderId="0" xfId="0" applyFont="1" applyFill="1"/>
    <xf numFmtId="0" fontId="12" fillId="0" borderId="0" xfId="0" applyFont="1"/>
    <xf numFmtId="0" fontId="13" fillId="0" borderId="0" xfId="0" applyFont="1" applyFill="1" applyBorder="1" applyAlignment="1">
      <alignment horizontal="center"/>
    </xf>
    <xf numFmtId="0" fontId="16" fillId="0" borderId="0" xfId="0" applyFont="1" applyFill="1"/>
    <xf numFmtId="0" fontId="13" fillId="0" borderId="9" xfId="0" applyFont="1" applyFill="1" applyBorder="1"/>
    <xf numFmtId="49" fontId="12" fillId="0" borderId="9" xfId="0" applyNumberFormat="1" applyFont="1" applyFill="1" applyBorder="1" applyAlignment="1">
      <alignment wrapText="1"/>
    </xf>
    <xf numFmtId="49" fontId="12" fillId="0" borderId="0" xfId="0" applyNumberFormat="1" applyFont="1"/>
    <xf numFmtId="49" fontId="14" fillId="0" borderId="13" xfId="0" applyNumberFormat="1" applyFont="1" applyBorder="1" applyAlignment="1">
      <alignment vertical="top" wrapText="1"/>
    </xf>
    <xf numFmtId="49" fontId="12" fillId="0" borderId="14" xfId="0" applyNumberFormat="1" applyFont="1" applyBorder="1" applyAlignment="1">
      <alignment vertical="top"/>
    </xf>
    <xf numFmtId="49" fontId="14" fillId="0" borderId="13" xfId="0" applyNumberFormat="1" applyFont="1" applyBorder="1" applyAlignment="1">
      <alignment vertical="top"/>
    </xf>
    <xf numFmtId="49" fontId="15" fillId="0" borderId="13" xfId="0" applyNumberFormat="1" applyFont="1" applyBorder="1" applyAlignment="1">
      <alignment vertical="top" wrapText="1"/>
    </xf>
    <xf numFmtId="49" fontId="15" fillId="0" borderId="15" xfId="0" applyNumberFormat="1" applyFont="1" applyBorder="1" applyAlignment="1">
      <alignment vertical="top" wrapText="1"/>
    </xf>
    <xf numFmtId="49" fontId="14" fillId="4" borderId="10" xfId="0" applyNumberFormat="1" applyFont="1" applyFill="1" applyBorder="1" applyAlignment="1">
      <alignment horizontal="center"/>
    </xf>
    <xf numFmtId="49" fontId="14" fillId="4" borderId="11" xfId="0" applyNumberFormat="1" applyFont="1" applyFill="1" applyBorder="1" applyAlignment="1">
      <alignment horizontal="center"/>
    </xf>
    <xf numFmtId="49" fontId="14" fillId="4" borderId="12" xfId="0" applyNumberFormat="1" applyFont="1" applyFill="1" applyBorder="1" applyAlignment="1">
      <alignment horizontal="center"/>
    </xf>
    <xf numFmtId="0" fontId="12" fillId="0" borderId="0" xfId="0" applyFont="1" applyAlignment="1">
      <alignment vertical="center" wrapText="1"/>
    </xf>
    <xf numFmtId="0" fontId="12" fillId="0" borderId="0" xfId="0" applyFont="1" applyAlignment="1">
      <alignment vertical="top" wrapText="1"/>
    </xf>
    <xf numFmtId="0" fontId="12" fillId="0" borderId="0" xfId="0" applyFont="1" applyAlignment="1">
      <alignment horizontal="center"/>
    </xf>
    <xf numFmtId="0" fontId="12" fillId="0" borderId="0" xfId="0" applyFont="1" applyAlignment="1">
      <alignment vertical="top"/>
    </xf>
    <xf numFmtId="0" fontId="13" fillId="0" borderId="9" xfId="0" applyFont="1" applyFill="1" applyBorder="1" applyAlignment="1">
      <alignment wrapText="1"/>
    </xf>
    <xf numFmtId="0" fontId="12" fillId="0" borderId="9" xfId="0" applyFont="1" applyBorder="1" applyAlignment="1">
      <alignment wrapText="1"/>
    </xf>
    <xf numFmtId="49" fontId="12" fillId="0" borderId="16" xfId="0" applyNumberFormat="1" applyFont="1" applyBorder="1" applyAlignment="1">
      <alignment vertical="top" wrapText="1"/>
    </xf>
    <xf numFmtId="0" fontId="12" fillId="0" borderId="9" xfId="0" applyFont="1" applyBorder="1" applyAlignment="1">
      <alignment vertical="top" wrapText="1"/>
    </xf>
    <xf numFmtId="0" fontId="3" fillId="2" borderId="1" xfId="0" applyFont="1" applyFill="1" applyBorder="1" applyAlignment="1"/>
    <xf numFmtId="0" fontId="0" fillId="0" borderId="1" xfId="0" applyBorder="1" applyAlignment="1"/>
    <xf numFmtId="0" fontId="4" fillId="0" borderId="0" xfId="0" applyFont="1" applyBorder="1" applyAlignment="1">
      <alignment vertical="top" wrapText="1"/>
    </xf>
    <xf numFmtId="0" fontId="18" fillId="0" borderId="17"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0" xfId="0" applyFont="1" applyFill="1"/>
    <xf numFmtId="0" fontId="19" fillId="0" borderId="0" xfId="0" applyFont="1"/>
    <xf numFmtId="0" fontId="20" fillId="0" borderId="20" xfId="0" applyFont="1" applyFill="1" applyBorder="1" applyAlignment="1">
      <alignment horizontal="center" vertical="center"/>
    </xf>
    <xf numFmtId="0" fontId="21" fillId="3" borderId="21" xfId="0" applyFont="1" applyFill="1" applyBorder="1" applyAlignment="1">
      <alignment horizontal="center"/>
    </xf>
    <xf numFmtId="0" fontId="21" fillId="3" borderId="22" xfId="0" applyFont="1" applyFill="1" applyBorder="1" applyAlignment="1">
      <alignment horizontal="center"/>
    </xf>
    <xf numFmtId="0" fontId="21" fillId="3" borderId="23" xfId="0" applyFont="1" applyFill="1" applyBorder="1" applyAlignment="1">
      <alignment horizontal="center"/>
    </xf>
  </cellXfs>
  <cellStyles count="233">
    <cellStyle name="Collegamento ipertestuale" xfId="2" builtinId="8" hidden="1"/>
    <cellStyle name="Collegamento ipertestuale" xfId="4" builtinId="8" hidden="1"/>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xfId="26" builtinId="8" hidden="1"/>
    <cellStyle name="Collegamento ipertestuale" xfId="28" builtinId="8" hidden="1"/>
    <cellStyle name="Collegamento ipertestuale" xfId="30" builtinId="8" hidden="1"/>
    <cellStyle name="Collegamento ipertestuale" xfId="32" builtinId="8" hidden="1"/>
    <cellStyle name="Collegamento ipertestuale" xfId="34" builtinId="8" hidden="1"/>
    <cellStyle name="Collegamento ipertestuale" xfId="36" builtinId="8" hidden="1"/>
    <cellStyle name="Collegamento ipertestuale" xfId="38" builtinId="8" hidden="1"/>
    <cellStyle name="Collegamento ipertestuale" xfId="40" builtinId="8" hidden="1"/>
    <cellStyle name="Collegamento ipertestuale" xfId="42" builtinId="8" hidden="1"/>
    <cellStyle name="Collegamento ipertestuale" xfId="44" builtinId="8" hidden="1"/>
    <cellStyle name="Collegamento ipertestuale" xfId="46" builtinId="8" hidden="1"/>
    <cellStyle name="Collegamento ipertestuale" xfId="48" builtinId="8" hidden="1"/>
    <cellStyle name="Collegamento ipertestuale" xfId="50" builtinId="8" hidden="1"/>
    <cellStyle name="Collegamento ipertestuale" xfId="52" builtinId="8" hidden="1"/>
    <cellStyle name="Collegamento ipertestuale" xfId="54" builtinId="8" hidden="1"/>
    <cellStyle name="Collegamento ipertestuale" xfId="56" builtinId="8" hidden="1"/>
    <cellStyle name="Collegamento ipertestuale" xfId="58" builtinId="8" hidden="1"/>
    <cellStyle name="Collegamento ipertestuale" xfId="60" builtinId="8" hidden="1"/>
    <cellStyle name="Collegamento ipertestuale" xfId="62" builtinId="8" hidden="1"/>
    <cellStyle name="Collegamento ipertestuale" xfId="64" builtinId="8" hidden="1"/>
    <cellStyle name="Collegamento ipertestuale" xfId="66" builtinId="8" hidden="1"/>
    <cellStyle name="Collegamento ipertestuale" xfId="68" builtinId="8" hidden="1"/>
    <cellStyle name="Collegamento ipertestuale" xfId="70" builtinId="8" hidden="1"/>
    <cellStyle name="Collegamento ipertestuale" xfId="72" builtinId="8" hidden="1"/>
    <cellStyle name="Collegamento ipertestuale" xfId="74" builtinId="8" hidden="1"/>
    <cellStyle name="Collegamento ipertestuale" xfId="76" builtinId="8" hidden="1"/>
    <cellStyle name="Collegamento ipertestuale" xfId="78" builtinId="8" hidden="1"/>
    <cellStyle name="Collegamento ipertestuale" xfId="80" builtinId="8" hidden="1"/>
    <cellStyle name="Collegamento ipertestuale" xfId="82" builtinId="8" hidden="1"/>
    <cellStyle name="Collegamento ipertestuale" xfId="84" builtinId="8" hidden="1"/>
    <cellStyle name="Collegamento ipertestuale" xfId="86" builtinId="8" hidden="1"/>
    <cellStyle name="Collegamento ipertestuale" xfId="88" builtinId="8" hidden="1"/>
    <cellStyle name="Collegamento ipertestuale" xfId="90" builtinId="8" hidden="1"/>
    <cellStyle name="Collegamento ipertestuale" xfId="92" builtinId="8" hidden="1"/>
    <cellStyle name="Collegamento ipertestuale" xfId="94" builtinId="8" hidden="1"/>
    <cellStyle name="Collegamento ipertestuale" xfId="96" builtinId="8" hidden="1"/>
    <cellStyle name="Collegamento ipertestuale" xfId="98" builtinId="8" hidden="1"/>
    <cellStyle name="Collegamento ipertestuale" xfId="100" builtinId="8" hidden="1"/>
    <cellStyle name="Collegamento ipertestuale" xfId="102" builtinId="8" hidden="1"/>
    <cellStyle name="Collegamento ipertestuale" xfId="104" builtinId="8" hidden="1"/>
    <cellStyle name="Collegamento ipertestuale" xfId="106" builtinId="8" hidden="1"/>
    <cellStyle name="Collegamento ipertestuale" xfId="108" builtinId="8" hidden="1"/>
    <cellStyle name="Collegamento ipertestuale" xfId="110" builtinId="8" hidden="1"/>
    <cellStyle name="Collegamento ipertestuale" xfId="112" builtinId="8" hidden="1"/>
    <cellStyle name="Collegamento ipertestuale" xfId="114" builtinId="8" hidden="1"/>
    <cellStyle name="Collegamento ipertestuale" xfId="116" builtinId="8" hidden="1"/>
    <cellStyle name="Collegamento ipertestuale" xfId="118" builtinId="8" hidden="1"/>
    <cellStyle name="Collegamento ipertestuale" xfId="120" builtinId="8" hidden="1"/>
    <cellStyle name="Collegamento ipertestuale" xfId="122" builtinId="8" hidden="1"/>
    <cellStyle name="Collegamento ipertestuale" xfId="124" builtinId="8" hidden="1"/>
    <cellStyle name="Collegamento ipertestuale" xfId="126" builtinId="8" hidden="1"/>
    <cellStyle name="Collegamento ipertestuale" xfId="128" builtinId="8" hidden="1"/>
    <cellStyle name="Collegamento ipertestuale" xfId="130" builtinId="8" hidden="1"/>
    <cellStyle name="Collegamento ipertestuale" xfId="132" builtinId="8" hidden="1"/>
    <cellStyle name="Collegamento ipertestuale" xfId="134" builtinId="8" hidden="1"/>
    <cellStyle name="Collegamento ipertestuale" xfId="136" builtinId="8" hidden="1"/>
    <cellStyle name="Collegamento ipertestuale" xfId="138" builtinId="8" hidden="1"/>
    <cellStyle name="Collegamento ipertestuale" xfId="140" builtinId="8" hidden="1"/>
    <cellStyle name="Collegamento ipertestuale" xfId="142" builtinId="8" hidden="1"/>
    <cellStyle name="Collegamento ipertestuale" xfId="144" builtinId="8" hidden="1"/>
    <cellStyle name="Collegamento ipertestuale" xfId="146" builtinId="8" hidden="1"/>
    <cellStyle name="Collegamento ipertestuale" xfId="148" builtinId="8" hidden="1"/>
    <cellStyle name="Collegamento ipertestuale" xfId="150" builtinId="8" hidden="1"/>
    <cellStyle name="Collegamento ipertestuale" xfId="152" builtinId="8" hidden="1"/>
    <cellStyle name="Collegamento ipertestuale" xfId="154" builtinId="8" hidden="1"/>
    <cellStyle name="Collegamento ipertestuale" xfId="156" builtinId="8" hidden="1"/>
    <cellStyle name="Collegamento ipertestuale" xfId="158" builtinId="8" hidden="1"/>
    <cellStyle name="Collegamento ipertestuale" xfId="160" builtinId="8" hidden="1"/>
    <cellStyle name="Collegamento ipertestuale" xfId="162" builtinId="8" hidden="1"/>
    <cellStyle name="Collegamento ipertestuale" xfId="164" builtinId="8" hidden="1"/>
    <cellStyle name="Collegamento ipertestuale" xfId="166" builtinId="8" hidden="1"/>
    <cellStyle name="Collegamento ipertestuale" xfId="168" builtinId="8" hidden="1"/>
    <cellStyle name="Collegamento ipertestuale" xfId="170"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visitato" xfId="3" builtinId="9" hidden="1"/>
    <cellStyle name="Collegamento ipertestuale visitato" xfId="5" builtinId="9"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Collegamento ipertestuale visitato" xfId="27" builtinId="9" hidden="1"/>
    <cellStyle name="Collegamento ipertestuale visitato" xfId="29" builtinId="9" hidden="1"/>
    <cellStyle name="Collegamento ipertestuale visitato" xfId="31" builtinId="9" hidden="1"/>
    <cellStyle name="Collegamento ipertestuale visitato" xfId="33" builtinId="9" hidden="1"/>
    <cellStyle name="Collegamento ipertestuale visitato" xfId="35" builtinId="9" hidden="1"/>
    <cellStyle name="Collegamento ipertestuale visitato" xfId="37" builtinId="9" hidden="1"/>
    <cellStyle name="Collegamento ipertestuale visitato" xfId="39" builtinId="9" hidden="1"/>
    <cellStyle name="Collegamento ipertestuale visitato" xfId="41" builtinId="9" hidden="1"/>
    <cellStyle name="Collegamento ipertestuale visitato" xfId="43" builtinId="9" hidden="1"/>
    <cellStyle name="Collegamento ipertestuale visitato" xfId="45" builtinId="9" hidden="1"/>
    <cellStyle name="Collegamento ipertestuale visitato" xfId="47" builtinId="9" hidden="1"/>
    <cellStyle name="Collegamento ipertestuale visitato" xfId="49" builtinId="9" hidden="1"/>
    <cellStyle name="Collegamento ipertestuale visitato" xfId="51" builtinId="9" hidden="1"/>
    <cellStyle name="Collegamento ipertestuale visitato" xfId="53" builtinId="9" hidden="1"/>
    <cellStyle name="Collegamento ipertestuale visitato" xfId="55" builtinId="9" hidden="1"/>
    <cellStyle name="Collegamento ipertestuale visitato" xfId="57" builtinId="9" hidden="1"/>
    <cellStyle name="Collegamento ipertestuale visitato" xfId="59" builtinId="9" hidden="1"/>
    <cellStyle name="Collegamento ipertestuale visitato" xfId="61" builtinId="9" hidden="1"/>
    <cellStyle name="Collegamento ipertestuale visitato" xfId="63" builtinId="9" hidden="1"/>
    <cellStyle name="Collegamento ipertestuale visitato" xfId="65" builtinId="9" hidden="1"/>
    <cellStyle name="Collegamento ipertestuale visitato" xfId="67" builtinId="9" hidden="1"/>
    <cellStyle name="Collegamento ipertestuale visitato" xfId="69" builtinId="9" hidden="1"/>
    <cellStyle name="Collegamento ipertestuale visitato" xfId="71" builtinId="9" hidden="1"/>
    <cellStyle name="Collegamento ipertestuale visitato" xfId="73" builtinId="9" hidden="1"/>
    <cellStyle name="Collegamento ipertestuale visitato" xfId="75" builtinId="9" hidden="1"/>
    <cellStyle name="Collegamento ipertestuale visitato" xfId="77" builtinId="9" hidden="1"/>
    <cellStyle name="Collegamento ipertestuale visitato" xfId="79" builtinId="9" hidden="1"/>
    <cellStyle name="Collegamento ipertestuale visitato" xfId="81" builtinId="9" hidden="1"/>
    <cellStyle name="Collegamento ipertestuale visitato" xfId="83" builtinId="9" hidden="1"/>
    <cellStyle name="Collegamento ipertestuale visitato" xfId="85" builtinId="9" hidden="1"/>
    <cellStyle name="Collegamento ipertestuale visitato" xfId="87" builtinId="9" hidden="1"/>
    <cellStyle name="Collegamento ipertestuale visitato" xfId="89" builtinId="9" hidden="1"/>
    <cellStyle name="Collegamento ipertestuale visitato" xfId="91" builtinId="9" hidden="1"/>
    <cellStyle name="Collegamento ipertestuale visitato" xfId="93" builtinId="9" hidden="1"/>
    <cellStyle name="Collegamento ipertestuale visitato" xfId="95" builtinId="9" hidden="1"/>
    <cellStyle name="Collegamento ipertestuale visitato" xfId="97" builtinId="9" hidden="1"/>
    <cellStyle name="Collegamento ipertestuale visitato" xfId="99" builtinId="9" hidden="1"/>
    <cellStyle name="Collegamento ipertestuale visitato" xfId="101" builtinId="9" hidden="1"/>
    <cellStyle name="Collegamento ipertestuale visitato" xfId="103" builtinId="9" hidden="1"/>
    <cellStyle name="Collegamento ipertestuale visitato" xfId="105" builtinId="9" hidden="1"/>
    <cellStyle name="Collegamento ipertestuale visitato" xfId="107" builtinId="9" hidden="1"/>
    <cellStyle name="Collegamento ipertestuale visitato" xfId="109" builtinId="9" hidden="1"/>
    <cellStyle name="Collegamento ipertestuale visitato" xfId="111" builtinId="9" hidden="1"/>
    <cellStyle name="Collegamento ipertestuale visitato" xfId="113" builtinId="9" hidden="1"/>
    <cellStyle name="Collegamento ipertestuale visitato" xfId="115" builtinId="9" hidden="1"/>
    <cellStyle name="Collegamento ipertestuale visitato" xfId="117" builtinId="9" hidden="1"/>
    <cellStyle name="Collegamento ipertestuale visitato" xfId="119" builtinId="9" hidden="1"/>
    <cellStyle name="Collegamento ipertestuale visitato" xfId="121" builtinId="9" hidden="1"/>
    <cellStyle name="Collegamento ipertestuale visitato" xfId="123" builtinId="9" hidden="1"/>
    <cellStyle name="Collegamento ipertestuale visitato" xfId="125" builtinId="9" hidden="1"/>
    <cellStyle name="Collegamento ipertestuale visitato" xfId="127" builtinId="9" hidden="1"/>
    <cellStyle name="Collegamento ipertestuale visitato" xfId="129" builtinId="9" hidden="1"/>
    <cellStyle name="Collegamento ipertestuale visitato" xfId="131" builtinId="9" hidden="1"/>
    <cellStyle name="Collegamento ipertestuale visitato" xfId="133" builtinId="9" hidden="1"/>
    <cellStyle name="Collegamento ipertestuale visitato" xfId="135" builtinId="9" hidden="1"/>
    <cellStyle name="Collegamento ipertestuale visitato" xfId="137" builtinId="9" hidden="1"/>
    <cellStyle name="Collegamento ipertestuale visitato" xfId="139" builtinId="9" hidden="1"/>
    <cellStyle name="Collegamento ipertestuale visitato" xfId="141" builtinId="9" hidden="1"/>
    <cellStyle name="Collegamento ipertestuale visitato" xfId="143" builtinId="9" hidden="1"/>
    <cellStyle name="Collegamento ipertestuale visitato" xfId="145" builtinId="9" hidden="1"/>
    <cellStyle name="Collegamento ipertestuale visitato" xfId="147" builtinId="9" hidden="1"/>
    <cellStyle name="Collegamento ipertestuale visitato" xfId="149" builtinId="9" hidden="1"/>
    <cellStyle name="Collegamento ipertestuale visitato" xfId="151" builtinId="9" hidden="1"/>
    <cellStyle name="Collegamento ipertestuale visitato" xfId="153" builtinId="9" hidden="1"/>
    <cellStyle name="Collegamento ipertestuale visitato" xfId="155" builtinId="9" hidden="1"/>
    <cellStyle name="Collegamento ipertestuale visitato" xfId="157" builtinId="9" hidden="1"/>
    <cellStyle name="Collegamento ipertestuale visitato" xfId="159" builtinId="9" hidden="1"/>
    <cellStyle name="Collegamento ipertestuale visitato" xfId="161" builtinId="9" hidden="1"/>
    <cellStyle name="Collegamento ipertestuale visitato" xfId="163" builtinId="9" hidden="1"/>
    <cellStyle name="Collegamento ipertestuale visitato" xfId="165" builtinId="9" hidden="1"/>
    <cellStyle name="Collegamento ipertestuale visitato" xfId="167" builtinId="9" hidden="1"/>
    <cellStyle name="Collegamento ipertestuale visitato" xfId="169" builtinId="9" hidden="1"/>
    <cellStyle name="Collegamento ipertestuale visitato" xfId="171"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Normale" xfId="0" builtinId="0"/>
    <cellStyle name="Normale 2" xfId="1"/>
    <cellStyle name="Normale 2 2" xfId="17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8"/>
  <sheetViews>
    <sheetView tabSelected="1" zoomScale="80" zoomScaleNormal="80" zoomScalePageLayoutView="140" workbookViewId="0">
      <selection activeCell="F8" sqref="F8"/>
    </sheetView>
  </sheetViews>
  <sheetFormatPr defaultColWidth="8.85546875" defaultRowHeight="15" x14ac:dyDescent="0.25"/>
  <cols>
    <col min="1" max="1" width="43.140625" style="42" customWidth="1"/>
    <col min="2" max="2" width="61.85546875" style="42" customWidth="1"/>
    <col min="3" max="3" width="53.7109375" style="42" customWidth="1"/>
    <col min="4" max="5" width="8.85546875" style="42"/>
    <col min="6" max="6" width="22" style="42" customWidth="1"/>
    <col min="7" max="7" width="51" style="42" customWidth="1"/>
    <col min="8" max="8" width="36.140625" style="42" customWidth="1"/>
    <col min="9" max="16384" width="8.85546875" style="42"/>
  </cols>
  <sheetData>
    <row r="1" spans="1:8" ht="16.5" thickBot="1" x14ac:dyDescent="0.3">
      <c r="A1" s="67" t="s">
        <v>79</v>
      </c>
      <c r="B1" s="68"/>
      <c r="C1" s="69"/>
    </row>
    <row r="2" spans="1:8" ht="16.5" thickBot="1" x14ac:dyDescent="0.3">
      <c r="A2" s="70"/>
      <c r="B2" s="72" t="s">
        <v>53</v>
      </c>
      <c r="C2" s="71"/>
      <c r="G2" s="58"/>
    </row>
    <row r="3" spans="1:8" ht="16.5" thickBot="1" x14ac:dyDescent="0.3">
      <c r="A3" s="73" t="s">
        <v>54</v>
      </c>
      <c r="B3" s="74"/>
      <c r="C3" s="75"/>
      <c r="G3" s="58"/>
    </row>
    <row r="4" spans="1:8" x14ac:dyDescent="0.25">
      <c r="A4" s="43"/>
      <c r="B4" s="43"/>
      <c r="C4" s="43"/>
    </row>
    <row r="5" spans="1:8" x14ac:dyDescent="0.25">
      <c r="A5" s="41"/>
      <c r="B5" s="44"/>
      <c r="C5" s="41"/>
    </row>
    <row r="6" spans="1:8" ht="45" x14ac:dyDescent="0.25">
      <c r="A6" s="45" t="s">
        <v>66</v>
      </c>
      <c r="B6" s="46" t="s">
        <v>55</v>
      </c>
      <c r="H6" s="57"/>
    </row>
    <row r="7" spans="1:8" ht="98.25" customHeight="1" x14ac:dyDescent="0.25">
      <c r="A7" s="60" t="s">
        <v>56</v>
      </c>
      <c r="B7" s="46" t="s">
        <v>80</v>
      </c>
      <c r="H7" s="57"/>
    </row>
    <row r="8" spans="1:8" ht="38.25" customHeight="1" x14ac:dyDescent="0.25">
      <c r="A8" s="45" t="s">
        <v>57</v>
      </c>
      <c r="B8" s="46" t="s">
        <v>58</v>
      </c>
      <c r="H8" s="56"/>
    </row>
    <row r="9" spans="1:8" x14ac:dyDescent="0.25">
      <c r="B9" s="47"/>
    </row>
    <row r="10" spans="1:8" ht="15.75" thickBot="1" x14ac:dyDescent="0.3"/>
    <row r="11" spans="1:8" x14ac:dyDescent="0.25">
      <c r="A11" s="53" t="s">
        <v>59</v>
      </c>
      <c r="B11" s="54" t="s">
        <v>60</v>
      </c>
      <c r="C11" s="55" t="s">
        <v>61</v>
      </c>
    </row>
    <row r="12" spans="1:8" ht="120" x14ac:dyDescent="0.25">
      <c r="A12" s="48" t="s">
        <v>67</v>
      </c>
      <c r="B12" s="39" t="s">
        <v>68</v>
      </c>
      <c r="C12" s="49" t="s">
        <v>62</v>
      </c>
      <c r="F12" s="56"/>
      <c r="G12" s="56"/>
      <c r="H12" s="56"/>
    </row>
    <row r="13" spans="1:8" ht="165" customHeight="1" x14ac:dyDescent="0.25">
      <c r="A13" s="48" t="s">
        <v>78</v>
      </c>
      <c r="B13" s="39" t="s">
        <v>69</v>
      </c>
      <c r="C13" s="61" t="s">
        <v>70</v>
      </c>
    </row>
    <row r="14" spans="1:8" x14ac:dyDescent="0.25">
      <c r="A14" s="50" t="s">
        <v>63</v>
      </c>
      <c r="B14" s="40"/>
      <c r="C14" s="49"/>
    </row>
    <row r="15" spans="1:8" ht="285.75" customHeight="1" x14ac:dyDescent="0.25">
      <c r="A15" s="51" t="s">
        <v>71</v>
      </c>
      <c r="B15" s="56" t="s">
        <v>72</v>
      </c>
      <c r="C15" s="62" t="s">
        <v>73</v>
      </c>
      <c r="F15" s="56"/>
    </row>
    <row r="16" spans="1:8" ht="259.5" customHeight="1" x14ac:dyDescent="0.25">
      <c r="A16" s="51" t="s">
        <v>74</v>
      </c>
      <c r="B16" s="63" t="s">
        <v>64</v>
      </c>
      <c r="C16" s="63" t="s">
        <v>75</v>
      </c>
    </row>
    <row r="17" spans="1:5" ht="122.25" customHeight="1" thickBot="1" x14ac:dyDescent="0.3">
      <c r="A17" s="52" t="s">
        <v>76</v>
      </c>
      <c r="B17" s="63" t="s">
        <v>77</v>
      </c>
      <c r="C17" s="63" t="s">
        <v>65</v>
      </c>
      <c r="E17" s="59"/>
    </row>
    <row r="18" spans="1:5" x14ac:dyDescent="0.25">
      <c r="A18" s="47"/>
      <c r="B18" s="47"/>
      <c r="C18" s="47"/>
    </row>
  </sheetData>
  <mergeCells count="2">
    <mergeCell ref="A3:C3"/>
    <mergeCell ref="A1:C1"/>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4"/>
  <sheetViews>
    <sheetView zoomScale="115" zoomScaleNormal="115" zoomScalePageLayoutView="115" workbookViewId="0">
      <selection activeCell="C59" sqref="C59"/>
    </sheetView>
  </sheetViews>
  <sheetFormatPr defaultColWidth="8.85546875" defaultRowHeight="12.75" x14ac:dyDescent="0.2"/>
  <cols>
    <col min="1" max="1" width="12.140625" style="1" bestFit="1" customWidth="1"/>
    <col min="2" max="2" width="31.28515625" style="1" customWidth="1"/>
    <col min="3" max="9" width="12.7109375" style="1" customWidth="1"/>
    <col min="10" max="10" width="11.42578125" style="1" customWidth="1"/>
    <col min="11" max="11" width="10.42578125" style="1" customWidth="1"/>
    <col min="12" max="16384" width="8.85546875" style="1"/>
  </cols>
  <sheetData>
    <row r="1" spans="2:7" x14ac:dyDescent="0.2">
      <c r="B1" s="2" t="s">
        <v>0</v>
      </c>
    </row>
    <row r="2" spans="2:7" x14ac:dyDescent="0.2">
      <c r="B2" s="64" t="s">
        <v>1</v>
      </c>
      <c r="C2" s="65"/>
      <c r="D2" s="65"/>
      <c r="E2" s="65"/>
      <c r="F2" s="65"/>
      <c r="G2" s="65"/>
    </row>
    <row r="3" spans="2:7" x14ac:dyDescent="0.2">
      <c r="B3" s="3" t="s">
        <v>2</v>
      </c>
      <c r="C3" s="4"/>
      <c r="D3" s="5" t="s">
        <v>3</v>
      </c>
      <c r="E3" s="5" t="s">
        <v>4</v>
      </c>
      <c r="F3" s="5" t="s">
        <v>5</v>
      </c>
      <c r="G3" s="6" t="s">
        <v>6</v>
      </c>
    </row>
    <row r="4" spans="2:7" x14ac:dyDescent="0.2">
      <c r="B4" s="7" t="s">
        <v>7</v>
      </c>
      <c r="C4" s="8"/>
      <c r="D4" s="9">
        <v>17055</v>
      </c>
      <c r="E4" s="9">
        <v>0</v>
      </c>
      <c r="F4" s="9">
        <v>0</v>
      </c>
      <c r="G4" s="10">
        <f>SUM(D4:F4)</f>
        <v>17055</v>
      </c>
    </row>
    <row r="5" spans="2:7" x14ac:dyDescent="0.2">
      <c r="B5" s="7" t="s">
        <v>8</v>
      </c>
      <c r="C5" s="8"/>
      <c r="D5" s="9">
        <v>17055</v>
      </c>
      <c r="E5" s="9">
        <v>27900</v>
      </c>
      <c r="F5" s="9">
        <v>0</v>
      </c>
      <c r="G5" s="10">
        <f t="shared" ref="G5:G16" si="0">SUM(D5:F5)</f>
        <v>44955</v>
      </c>
    </row>
    <row r="6" spans="2:7" x14ac:dyDescent="0.2">
      <c r="B6" s="7" t="s">
        <v>9</v>
      </c>
      <c r="C6" s="8"/>
      <c r="D6" s="9">
        <v>51165</v>
      </c>
      <c r="E6" s="9">
        <v>46500</v>
      </c>
      <c r="F6" s="9">
        <v>9600</v>
      </c>
      <c r="G6" s="10">
        <f t="shared" si="0"/>
        <v>107265</v>
      </c>
    </row>
    <row r="7" spans="2:7" x14ac:dyDescent="0.2">
      <c r="B7" s="7" t="s">
        <v>10</v>
      </c>
      <c r="C7" s="8"/>
      <c r="D7" s="9">
        <v>0</v>
      </c>
      <c r="E7" s="9">
        <v>18600</v>
      </c>
      <c r="F7" s="9">
        <v>24000</v>
      </c>
      <c r="G7" s="10">
        <f t="shared" si="0"/>
        <v>42600</v>
      </c>
    </row>
    <row r="8" spans="2:7" x14ac:dyDescent="0.2">
      <c r="B8" s="11" t="s">
        <v>11</v>
      </c>
      <c r="C8" s="12"/>
      <c r="D8" s="13">
        <v>0</v>
      </c>
      <c r="E8" s="13">
        <v>0</v>
      </c>
      <c r="F8" s="13">
        <v>62400</v>
      </c>
      <c r="G8" s="14">
        <f t="shared" si="0"/>
        <v>62400</v>
      </c>
    </row>
    <row r="9" spans="2:7" x14ac:dyDescent="0.2">
      <c r="B9" s="15" t="s">
        <v>12</v>
      </c>
      <c r="C9" s="16"/>
      <c r="D9" s="17">
        <f>SUM(D4:D8)</f>
        <v>85275</v>
      </c>
      <c r="E9" s="17">
        <f>SUM(E4:E8)</f>
        <v>93000</v>
      </c>
      <c r="F9" s="17">
        <f>SUM(F4:F8)</f>
        <v>96000</v>
      </c>
      <c r="G9" s="18">
        <f>SUM(G4:G8)</f>
        <v>274275</v>
      </c>
    </row>
    <row r="10" spans="2:7" x14ac:dyDescent="0.2">
      <c r="B10" s="19"/>
      <c r="C10" s="20"/>
      <c r="D10" s="21"/>
      <c r="E10" s="21"/>
      <c r="F10" s="21"/>
      <c r="G10" s="22"/>
    </row>
    <row r="11" spans="2:7" x14ac:dyDescent="0.2">
      <c r="B11" s="19"/>
      <c r="C11" s="20"/>
      <c r="D11" s="21"/>
      <c r="E11" s="21"/>
      <c r="F11" s="21"/>
      <c r="G11" s="22"/>
    </row>
    <row r="12" spans="2:7" x14ac:dyDescent="0.2">
      <c r="B12" s="7" t="s">
        <v>13</v>
      </c>
      <c r="C12" s="20"/>
      <c r="D12" s="21"/>
      <c r="E12" s="9"/>
      <c r="F12" s="9">
        <v>35000</v>
      </c>
      <c r="G12" s="10">
        <f t="shared" si="0"/>
        <v>35000</v>
      </c>
    </row>
    <row r="13" spans="2:7" x14ac:dyDescent="0.2">
      <c r="B13" s="7" t="s">
        <v>14</v>
      </c>
      <c r="C13" s="8"/>
      <c r="D13" s="9">
        <v>20000</v>
      </c>
      <c r="E13" s="9"/>
      <c r="F13" s="9"/>
      <c r="G13" s="10">
        <f t="shared" si="0"/>
        <v>20000</v>
      </c>
    </row>
    <row r="14" spans="2:7" x14ac:dyDescent="0.2">
      <c r="B14" s="7" t="s">
        <v>15</v>
      </c>
      <c r="C14" s="8"/>
      <c r="D14" s="9">
        <v>8000</v>
      </c>
      <c r="E14" s="9">
        <v>8000</v>
      </c>
      <c r="F14" s="9">
        <v>8000</v>
      </c>
      <c r="G14" s="10">
        <f t="shared" si="0"/>
        <v>24000</v>
      </c>
    </row>
    <row r="15" spans="2:7" x14ac:dyDescent="0.2">
      <c r="B15" s="7" t="s">
        <v>16</v>
      </c>
      <c r="C15" s="8"/>
      <c r="D15" s="9">
        <v>10000</v>
      </c>
      <c r="E15" s="9">
        <v>10000</v>
      </c>
      <c r="F15" s="9">
        <v>10000</v>
      </c>
      <c r="G15" s="10">
        <f t="shared" si="0"/>
        <v>30000</v>
      </c>
    </row>
    <row r="16" spans="2:7" x14ac:dyDescent="0.2">
      <c r="B16" s="7" t="s">
        <v>17</v>
      </c>
      <c r="C16" s="8"/>
      <c r="D16" s="9">
        <f>(D8+D7+D6+D5+D4)*15%</f>
        <v>12791.25</v>
      </c>
      <c r="E16" s="9">
        <f>(E8+E7+E6+E5+E4)*15%</f>
        <v>13950</v>
      </c>
      <c r="F16" s="9">
        <f>(F8+F7+F6+F5+F4)*15%</f>
        <v>14400</v>
      </c>
      <c r="G16" s="10">
        <f t="shared" si="0"/>
        <v>41141.25</v>
      </c>
    </row>
    <row r="17" spans="2:9" x14ac:dyDescent="0.2">
      <c r="B17" s="7"/>
      <c r="C17" s="8"/>
      <c r="D17" s="9"/>
      <c r="E17" s="9"/>
      <c r="F17" s="9"/>
      <c r="G17" s="10"/>
    </row>
    <row r="18" spans="2:9" x14ac:dyDescent="0.2">
      <c r="B18" s="23" t="s">
        <v>18</v>
      </c>
      <c r="C18" s="24"/>
      <c r="D18" s="25">
        <f>SUM(D14:D16,D4:D8)</f>
        <v>116066.25</v>
      </c>
      <c r="E18" s="25">
        <f>SUM(E14:E16,E4:E8)</f>
        <v>124950</v>
      </c>
      <c r="F18" s="25">
        <f>SUM(F14:F16,F4:F8)</f>
        <v>128400</v>
      </c>
      <c r="G18" s="26">
        <f>SUM(G12:G16,G4:G8)</f>
        <v>424416.25</v>
      </c>
      <c r="I18" s="27"/>
    </row>
    <row r="19" spans="2:9" x14ac:dyDescent="0.2">
      <c r="B19" s="28"/>
      <c r="C19" s="28"/>
      <c r="D19" s="29"/>
      <c r="E19" s="29"/>
      <c r="F19" s="29"/>
      <c r="G19" s="29"/>
    </row>
    <row r="20" spans="2:9" x14ac:dyDescent="0.2">
      <c r="B20" s="20" t="s">
        <v>19</v>
      </c>
      <c r="C20" s="20"/>
      <c r="D20" s="21">
        <f>D18*15%</f>
        <v>17409.9375</v>
      </c>
      <c r="E20" s="21">
        <f>E18*15%</f>
        <v>18742.5</v>
      </c>
      <c r="F20" s="21">
        <f>F18*15%</f>
        <v>19260</v>
      </c>
      <c r="G20" s="21">
        <f>G18*15%</f>
        <v>63662.4375</v>
      </c>
    </row>
    <row r="21" spans="2:9" x14ac:dyDescent="0.2">
      <c r="B21" s="20" t="s">
        <v>20</v>
      </c>
      <c r="C21" s="20"/>
      <c r="D21" s="21">
        <f>D18-D20</f>
        <v>98656.3125</v>
      </c>
      <c r="E21" s="21">
        <f>E18-E20</f>
        <v>106207.5</v>
      </c>
      <c r="F21" s="21">
        <f>F18-F20</f>
        <v>109140</v>
      </c>
      <c r="G21" s="21">
        <f>G18-G20</f>
        <v>360753.8125</v>
      </c>
    </row>
    <row r="22" spans="2:9" x14ac:dyDescent="0.2">
      <c r="B22" s="20"/>
      <c r="C22" s="20"/>
      <c r="D22" s="21"/>
      <c r="E22" s="21"/>
      <c r="F22" s="21"/>
      <c r="G22" s="21"/>
    </row>
    <row r="23" spans="2:9" x14ac:dyDescent="0.2">
      <c r="B23" s="20"/>
      <c r="C23" s="20"/>
      <c r="D23" s="21"/>
      <c r="E23" s="21"/>
      <c r="F23" s="21"/>
      <c r="G23" s="21"/>
    </row>
    <row r="24" spans="2:9" x14ac:dyDescent="0.2">
      <c r="B24" s="28" t="s">
        <v>50</v>
      </c>
      <c r="C24" s="20"/>
      <c r="D24" s="21"/>
      <c r="E24" s="21"/>
      <c r="F24" s="21"/>
      <c r="G24" s="21"/>
    </row>
    <row r="25" spans="2:9" x14ac:dyDescent="0.2">
      <c r="B25" s="20" t="s">
        <v>21</v>
      </c>
      <c r="C25" s="20"/>
      <c r="D25" s="21"/>
      <c r="E25" s="21"/>
      <c r="F25" s="21"/>
      <c r="G25" s="21"/>
    </row>
    <row r="26" spans="2:9" x14ac:dyDescent="0.2">
      <c r="B26" s="20" t="s">
        <v>22</v>
      </c>
      <c r="C26" s="20"/>
      <c r="D26" s="21"/>
      <c r="E26" s="21"/>
      <c r="F26" s="21"/>
      <c r="G26" s="21"/>
    </row>
    <row r="27" spans="2:9" x14ac:dyDescent="0.2">
      <c r="B27" s="20" t="s">
        <v>51</v>
      </c>
      <c r="C27" s="20"/>
      <c r="D27" s="21"/>
      <c r="E27" s="21"/>
      <c r="F27" s="21"/>
      <c r="G27" s="21"/>
    </row>
    <row r="28" spans="2:9" x14ac:dyDescent="0.2">
      <c r="B28" s="20" t="s">
        <v>52</v>
      </c>
      <c r="C28" s="20"/>
      <c r="D28" s="21"/>
      <c r="E28" s="21"/>
      <c r="F28" s="21"/>
      <c r="G28" s="21"/>
    </row>
    <row r="29" spans="2:9" x14ac:dyDescent="0.2">
      <c r="B29" s="20" t="s">
        <v>23</v>
      </c>
      <c r="C29" s="20"/>
      <c r="D29" s="21"/>
      <c r="E29" s="21"/>
      <c r="F29" s="21"/>
      <c r="G29" s="21"/>
    </row>
    <row r="30" spans="2:9" x14ac:dyDescent="0.2">
      <c r="B30" s="20"/>
      <c r="C30" s="20"/>
      <c r="D30" s="21"/>
      <c r="E30" s="21"/>
      <c r="F30" s="21"/>
      <c r="G30" s="21"/>
    </row>
    <row r="31" spans="2:9" x14ac:dyDescent="0.2">
      <c r="B31" s="28" t="s">
        <v>24</v>
      </c>
      <c r="C31" s="20"/>
      <c r="D31" s="21"/>
      <c r="E31" s="21"/>
      <c r="F31" s="21"/>
      <c r="G31" s="21"/>
    </row>
    <row r="32" spans="2:9" x14ac:dyDescent="0.2">
      <c r="B32" s="20"/>
      <c r="C32" s="28"/>
      <c r="D32" s="29"/>
      <c r="E32" s="29"/>
      <c r="F32" s="29"/>
      <c r="G32" s="29"/>
    </row>
    <row r="33" spans="1:11" x14ac:dyDescent="0.2">
      <c r="B33" s="28" t="s">
        <v>25</v>
      </c>
      <c r="C33" s="28"/>
      <c r="D33" s="28"/>
      <c r="E33" s="28"/>
      <c r="F33" s="28"/>
      <c r="G33" s="28"/>
    </row>
    <row r="34" spans="1:11" x14ac:dyDescent="0.2">
      <c r="B34" s="3" t="s">
        <v>2</v>
      </c>
      <c r="C34" s="4"/>
      <c r="D34" s="5" t="s">
        <v>3</v>
      </c>
      <c r="E34" s="5" t="s">
        <v>4</v>
      </c>
      <c r="F34" s="5" t="s">
        <v>5</v>
      </c>
      <c r="G34" s="6" t="s">
        <v>6</v>
      </c>
      <c r="H34" s="30" t="s">
        <v>26</v>
      </c>
      <c r="I34" s="5" t="s">
        <v>27</v>
      </c>
      <c r="J34" s="31" t="s">
        <v>28</v>
      </c>
      <c r="K34" s="1" t="s">
        <v>49</v>
      </c>
    </row>
    <row r="35" spans="1:11" x14ac:dyDescent="0.2">
      <c r="B35" s="7" t="s">
        <v>7</v>
      </c>
      <c r="C35" s="28"/>
      <c r="D35" s="9">
        <f>G54*H35</f>
        <v>17055</v>
      </c>
      <c r="E35" s="9">
        <f t="shared" ref="E35:F35" si="1">H54*I35</f>
        <v>0</v>
      </c>
      <c r="F35" s="9">
        <f t="shared" si="1"/>
        <v>0</v>
      </c>
      <c r="G35" s="29">
        <f>SUM(D35:F35)</f>
        <v>17055</v>
      </c>
      <c r="H35" s="27">
        <v>0.2</v>
      </c>
      <c r="I35" s="27">
        <v>0</v>
      </c>
      <c r="J35" s="27">
        <v>0</v>
      </c>
      <c r="K35" s="32">
        <f>20/3</f>
        <v>6.666666666666667</v>
      </c>
    </row>
    <row r="36" spans="1:11" x14ac:dyDescent="0.2">
      <c r="B36" s="7" t="s">
        <v>8</v>
      </c>
      <c r="C36" s="28"/>
      <c r="D36" s="9">
        <f>G54*H36</f>
        <v>17055</v>
      </c>
      <c r="E36" s="9">
        <f t="shared" ref="E36:F36" si="2">H54*I36</f>
        <v>27900</v>
      </c>
      <c r="F36" s="9">
        <f t="shared" si="2"/>
        <v>0</v>
      </c>
      <c r="G36" s="29">
        <f>SUM(D36:F36)</f>
        <v>44955</v>
      </c>
      <c r="H36" s="27">
        <v>0.2</v>
      </c>
      <c r="I36" s="27">
        <v>0.3</v>
      </c>
      <c r="J36" s="27">
        <v>0</v>
      </c>
      <c r="K36" s="32">
        <f>50/3</f>
        <v>16.666666666666668</v>
      </c>
    </row>
    <row r="37" spans="1:11" x14ac:dyDescent="0.2">
      <c r="B37" s="7" t="s">
        <v>9</v>
      </c>
      <c r="C37" s="28"/>
      <c r="D37" s="9">
        <f>G54*H37</f>
        <v>51165</v>
      </c>
      <c r="E37" s="9">
        <f t="shared" ref="E37:F37" si="3">H54*I37</f>
        <v>46500</v>
      </c>
      <c r="F37" s="9">
        <f t="shared" si="3"/>
        <v>9600</v>
      </c>
      <c r="G37" s="29">
        <f>SUM(D37:F37)</f>
        <v>107265</v>
      </c>
      <c r="H37" s="27">
        <v>0.6</v>
      </c>
      <c r="I37" s="27">
        <v>0.5</v>
      </c>
      <c r="J37" s="27">
        <v>0.1</v>
      </c>
      <c r="K37" s="32">
        <f>(60+50+10)/3</f>
        <v>40</v>
      </c>
    </row>
    <row r="38" spans="1:11" x14ac:dyDescent="0.2">
      <c r="B38" s="7" t="s">
        <v>10</v>
      </c>
      <c r="C38" s="28"/>
      <c r="D38" s="9">
        <f>G54*H38</f>
        <v>0</v>
      </c>
      <c r="E38" s="9">
        <f t="shared" ref="E38:F38" si="4">H54*I38</f>
        <v>18600</v>
      </c>
      <c r="F38" s="9">
        <f t="shared" si="4"/>
        <v>24000</v>
      </c>
      <c r="G38" s="29">
        <f>SUM(D38:F38)</f>
        <v>42600</v>
      </c>
      <c r="H38" s="27">
        <v>0</v>
      </c>
      <c r="I38" s="27">
        <v>0.2</v>
      </c>
      <c r="J38" s="27">
        <v>0.25</v>
      </c>
      <c r="K38" s="32">
        <f>(45)/3</f>
        <v>15</v>
      </c>
    </row>
    <row r="39" spans="1:11" x14ac:dyDescent="0.2">
      <c r="B39" s="7" t="s">
        <v>11</v>
      </c>
      <c r="C39" s="28"/>
      <c r="D39" s="9">
        <f>G54*H39</f>
        <v>0</v>
      </c>
      <c r="E39" s="9">
        <f t="shared" ref="E39:F39" si="5">H54*I39</f>
        <v>0</v>
      </c>
      <c r="F39" s="9">
        <f t="shared" si="5"/>
        <v>62400</v>
      </c>
      <c r="G39" s="29">
        <f>SUM(D39:F39)</f>
        <v>62400</v>
      </c>
      <c r="H39" s="27">
        <v>0</v>
      </c>
      <c r="I39" s="27">
        <v>0</v>
      </c>
      <c r="J39" s="27">
        <v>0.65</v>
      </c>
      <c r="K39" s="32">
        <f>65/3</f>
        <v>21.666666666666668</v>
      </c>
    </row>
    <row r="40" spans="1:11" x14ac:dyDescent="0.2">
      <c r="B40" s="33" t="s">
        <v>12</v>
      </c>
      <c r="C40" s="24"/>
      <c r="D40" s="25">
        <f t="shared" ref="D40:K40" si="6">SUM(D35:D39)</f>
        <v>85275</v>
      </c>
      <c r="E40" s="25">
        <f t="shared" si="6"/>
        <v>93000</v>
      </c>
      <c r="F40" s="25">
        <f t="shared" si="6"/>
        <v>96000</v>
      </c>
      <c r="G40" s="26">
        <f t="shared" si="6"/>
        <v>274275</v>
      </c>
      <c r="H40" s="34">
        <f t="shared" si="6"/>
        <v>1</v>
      </c>
      <c r="I40" s="35">
        <f t="shared" si="6"/>
        <v>1</v>
      </c>
      <c r="J40" s="36">
        <f t="shared" si="6"/>
        <v>1</v>
      </c>
      <c r="K40" s="32">
        <f t="shared" si="6"/>
        <v>100.00000000000001</v>
      </c>
    </row>
    <row r="41" spans="1:11" x14ac:dyDescent="0.2">
      <c r="B41" s="20"/>
      <c r="C41" s="28"/>
      <c r="D41" s="28"/>
      <c r="E41" s="28"/>
      <c r="F41" s="28"/>
      <c r="G41" s="28"/>
    </row>
    <row r="42" spans="1:11" x14ac:dyDescent="0.2">
      <c r="B42" s="28"/>
      <c r="C42" s="28" t="s">
        <v>29</v>
      </c>
      <c r="D42" s="28" t="s">
        <v>30</v>
      </c>
      <c r="E42" s="28" t="s">
        <v>31</v>
      </c>
      <c r="F42" s="28" t="s">
        <v>32</v>
      </c>
      <c r="G42" s="28" t="s">
        <v>33</v>
      </c>
      <c r="H42" s="28" t="s">
        <v>34</v>
      </c>
      <c r="I42" s="28" t="s">
        <v>35</v>
      </c>
      <c r="J42" s="37" t="s">
        <v>36</v>
      </c>
    </row>
    <row r="43" spans="1:11" x14ac:dyDescent="0.2">
      <c r="A43" s="66" t="s">
        <v>37</v>
      </c>
      <c r="B43" s="38" t="s">
        <v>38</v>
      </c>
      <c r="C43" s="38">
        <v>210</v>
      </c>
      <c r="D43" s="1">
        <v>30</v>
      </c>
      <c r="E43" s="1">
        <v>30</v>
      </c>
      <c r="F43" s="1">
        <v>30</v>
      </c>
      <c r="G43" s="1">
        <f>$C43*D43</f>
        <v>6300</v>
      </c>
      <c r="H43" s="1">
        <f>C43*E43</f>
        <v>6300</v>
      </c>
      <c r="I43" s="1">
        <f>C43*F43</f>
        <v>6300</v>
      </c>
      <c r="J43" s="37">
        <f>G43+H43+I43</f>
        <v>18900</v>
      </c>
    </row>
    <row r="44" spans="1:11" x14ac:dyDescent="0.2">
      <c r="A44" s="66"/>
      <c r="B44" s="38" t="s">
        <v>39</v>
      </c>
      <c r="C44" s="38">
        <v>600</v>
      </c>
      <c r="D44" s="1">
        <v>40</v>
      </c>
      <c r="E44" s="1">
        <v>10</v>
      </c>
      <c r="F44" s="1">
        <v>10</v>
      </c>
      <c r="G44" s="1">
        <f t="shared" ref="G44:G52" si="7">$C44*D44</f>
        <v>24000</v>
      </c>
      <c r="H44" s="1">
        <f t="shared" ref="H44:H52" si="8">C44*E44</f>
        <v>6000</v>
      </c>
      <c r="I44" s="1">
        <f t="shared" ref="I44:I52" si="9">C44*F44</f>
        <v>6000</v>
      </c>
      <c r="J44" s="37">
        <f t="shared" ref="J44:J52" si="10">G44+H44+I44</f>
        <v>36000</v>
      </c>
    </row>
    <row r="45" spans="1:11" x14ac:dyDescent="0.2">
      <c r="A45" s="66"/>
      <c r="B45" s="38" t="s">
        <v>40</v>
      </c>
      <c r="C45" s="38">
        <v>210</v>
      </c>
      <c r="D45" s="1">
        <v>150</v>
      </c>
      <c r="E45" s="1">
        <v>100</v>
      </c>
      <c r="F45" s="1">
        <v>50</v>
      </c>
      <c r="G45" s="1">
        <f t="shared" si="7"/>
        <v>31500</v>
      </c>
      <c r="H45" s="1">
        <f t="shared" si="8"/>
        <v>21000</v>
      </c>
      <c r="I45" s="1">
        <f t="shared" si="9"/>
        <v>10500</v>
      </c>
      <c r="J45" s="37">
        <f t="shared" si="10"/>
        <v>63000</v>
      </c>
    </row>
    <row r="46" spans="1:11" x14ac:dyDescent="0.2">
      <c r="A46" s="66"/>
      <c r="B46" s="38" t="s">
        <v>41</v>
      </c>
      <c r="C46" s="38">
        <v>900</v>
      </c>
      <c r="D46" s="1">
        <v>5</v>
      </c>
      <c r="E46" s="1">
        <v>5</v>
      </c>
      <c r="F46" s="1">
        <v>5</v>
      </c>
      <c r="G46" s="1">
        <f t="shared" si="7"/>
        <v>4500</v>
      </c>
      <c r="H46" s="1">
        <f t="shared" si="8"/>
        <v>4500</v>
      </c>
      <c r="I46" s="1">
        <f t="shared" si="9"/>
        <v>4500</v>
      </c>
      <c r="J46" s="37">
        <f t="shared" si="10"/>
        <v>13500</v>
      </c>
    </row>
    <row r="47" spans="1:11" x14ac:dyDescent="0.2">
      <c r="A47" s="66"/>
      <c r="B47" s="38" t="s">
        <v>42</v>
      </c>
      <c r="C47" s="38">
        <v>450</v>
      </c>
      <c r="D47" s="1">
        <v>0</v>
      </c>
      <c r="E47" s="1">
        <v>30</v>
      </c>
      <c r="F47" s="1">
        <v>60</v>
      </c>
      <c r="G47" s="1">
        <f t="shared" si="7"/>
        <v>0</v>
      </c>
      <c r="H47" s="1">
        <f t="shared" si="8"/>
        <v>13500</v>
      </c>
      <c r="I47" s="1">
        <f t="shared" si="9"/>
        <v>27000</v>
      </c>
      <c r="J47" s="37">
        <f t="shared" si="10"/>
        <v>40500</v>
      </c>
    </row>
    <row r="48" spans="1:11" x14ac:dyDescent="0.2">
      <c r="A48" s="66" t="s">
        <v>43</v>
      </c>
      <c r="B48" s="38" t="s">
        <v>44</v>
      </c>
      <c r="C48" s="38">
        <f>C43/2</f>
        <v>105</v>
      </c>
      <c r="D48" s="1">
        <v>40</v>
      </c>
      <c r="E48" s="1">
        <v>40</v>
      </c>
      <c r="F48" s="1">
        <v>40</v>
      </c>
      <c r="G48" s="1">
        <f t="shared" si="7"/>
        <v>4200</v>
      </c>
      <c r="H48" s="1">
        <f t="shared" si="8"/>
        <v>4200</v>
      </c>
      <c r="I48" s="1">
        <f t="shared" si="9"/>
        <v>4200</v>
      </c>
      <c r="J48" s="37">
        <f t="shared" si="10"/>
        <v>12600</v>
      </c>
    </row>
    <row r="49" spans="1:10" x14ac:dyDescent="0.2">
      <c r="A49" s="66"/>
      <c r="B49" s="38" t="s">
        <v>45</v>
      </c>
      <c r="C49" s="38">
        <f>C45/2</f>
        <v>105</v>
      </c>
      <c r="D49" s="1">
        <v>60</v>
      </c>
      <c r="E49" s="1">
        <v>150</v>
      </c>
      <c r="F49" s="1">
        <v>150</v>
      </c>
      <c r="G49" s="1">
        <f t="shared" si="7"/>
        <v>6300</v>
      </c>
      <c r="H49" s="1">
        <f t="shared" si="8"/>
        <v>15750</v>
      </c>
      <c r="I49" s="1">
        <f t="shared" si="9"/>
        <v>15750</v>
      </c>
      <c r="J49" s="37">
        <f t="shared" si="10"/>
        <v>37800</v>
      </c>
    </row>
    <row r="50" spans="1:10" ht="13.5" customHeight="1" x14ac:dyDescent="0.2">
      <c r="A50" s="66"/>
      <c r="B50" s="38" t="s">
        <v>46</v>
      </c>
      <c r="C50" s="38">
        <f>C45/2</f>
        <v>105</v>
      </c>
      <c r="D50" s="1">
        <v>20</v>
      </c>
      <c r="E50" s="1">
        <v>50</v>
      </c>
      <c r="F50" s="1">
        <v>50</v>
      </c>
      <c r="G50" s="1">
        <f t="shared" si="7"/>
        <v>2100</v>
      </c>
      <c r="H50" s="1">
        <f t="shared" si="8"/>
        <v>5250</v>
      </c>
      <c r="I50" s="1">
        <f t="shared" si="9"/>
        <v>5250</v>
      </c>
      <c r="J50" s="37">
        <f t="shared" si="10"/>
        <v>12600</v>
      </c>
    </row>
    <row r="51" spans="1:10" x14ac:dyDescent="0.2">
      <c r="A51" s="66"/>
      <c r="B51" s="38" t="s">
        <v>42</v>
      </c>
      <c r="C51" s="38">
        <f>C47/2</f>
        <v>225</v>
      </c>
      <c r="D51" s="1">
        <v>15</v>
      </c>
      <c r="E51" s="1">
        <v>60</v>
      </c>
      <c r="F51" s="1">
        <v>60</v>
      </c>
      <c r="G51" s="1">
        <f t="shared" si="7"/>
        <v>3375</v>
      </c>
      <c r="H51" s="1">
        <f t="shared" si="8"/>
        <v>13500</v>
      </c>
      <c r="I51" s="1">
        <f t="shared" si="9"/>
        <v>13500</v>
      </c>
      <c r="J51" s="37">
        <f t="shared" si="10"/>
        <v>30375</v>
      </c>
    </row>
    <row r="52" spans="1:10" x14ac:dyDescent="0.2">
      <c r="A52" s="66"/>
      <c r="B52" s="38" t="s">
        <v>47</v>
      </c>
      <c r="C52" s="38">
        <f>C46/3</f>
        <v>300</v>
      </c>
      <c r="D52" s="1">
        <v>10</v>
      </c>
      <c r="E52" s="1">
        <v>10</v>
      </c>
      <c r="F52" s="1">
        <v>10</v>
      </c>
      <c r="G52" s="1">
        <f t="shared" si="7"/>
        <v>3000</v>
      </c>
      <c r="H52" s="1">
        <f t="shared" si="8"/>
        <v>3000</v>
      </c>
      <c r="I52" s="1">
        <f t="shared" si="9"/>
        <v>3000</v>
      </c>
      <c r="J52" s="37">
        <f t="shared" si="10"/>
        <v>9000</v>
      </c>
    </row>
    <row r="53" spans="1:10" x14ac:dyDescent="0.2">
      <c r="J53" s="37"/>
    </row>
    <row r="54" spans="1:10" x14ac:dyDescent="0.2">
      <c r="B54" s="37" t="s">
        <v>48</v>
      </c>
      <c r="C54" s="37"/>
      <c r="D54" s="37">
        <f t="shared" ref="D54:J54" si="11">SUM(D43:D53)</f>
        <v>370</v>
      </c>
      <c r="E54" s="37">
        <f t="shared" si="11"/>
        <v>485</v>
      </c>
      <c r="F54" s="37">
        <f t="shared" si="11"/>
        <v>465</v>
      </c>
      <c r="G54" s="37">
        <f t="shared" si="11"/>
        <v>85275</v>
      </c>
      <c r="H54" s="37">
        <f t="shared" si="11"/>
        <v>93000</v>
      </c>
      <c r="I54" s="37">
        <f t="shared" si="11"/>
        <v>96000</v>
      </c>
      <c r="J54" s="37">
        <f t="shared" si="11"/>
        <v>274275</v>
      </c>
    </row>
  </sheetData>
  <mergeCells count="3">
    <mergeCell ref="B2:G2"/>
    <mergeCell ref="A43:A47"/>
    <mergeCell ref="A48:A52"/>
  </mergeCells>
  <pageMargins left="0.70866141732283472" right="0.70866141732283472" top="0.74803149606299213" bottom="0.74803149606299213" header="0.31496062992125984" footer="0.31496062992125984"/>
  <pageSetup paperSize="9" scale="7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STAFF competence for qual plan</vt:lpstr>
      <vt:lpstr>vecchio finale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sgarzi</dc:creator>
  <cp:lastModifiedBy>Dorel Manitiu</cp:lastModifiedBy>
  <cp:lastPrinted>2019-08-26T08:46:53Z</cp:lastPrinted>
  <dcterms:created xsi:type="dcterms:W3CDTF">2011-08-02T10:44:50Z</dcterms:created>
  <dcterms:modified xsi:type="dcterms:W3CDTF">2019-12-12T11:50:58Z</dcterms:modified>
</cp:coreProperties>
</file>